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enkins\Desktop\"/>
    </mc:Choice>
  </mc:AlternateContent>
  <xr:revisionPtr revIDLastSave="0" documentId="8_{7D02F5EE-6D8D-4608-B4B7-310BD2DD0CD0}" xr6:coauthVersionLast="47" xr6:coauthVersionMax="47" xr10:uidLastSave="{00000000-0000-0000-0000-000000000000}"/>
  <bookViews>
    <workbookView xWindow="-120" yWindow="-120" windowWidth="29040" windowHeight="15720" xr2:uid="{4C9A4592-7904-46C1-9466-41CAFD657E09}"/>
  </bookViews>
  <sheets>
    <sheet name="Directions for Use" sheetId="8" r:id="rId1"/>
    <sheet name="FC Worksheet" sheetId="5" r:id="rId2"/>
    <sheet name="Payment In Lieu" sheetId="10" r:id="rId3"/>
    <sheet name="LU Category Lookup" sheetId="6" state="hidden" r:id="rId4"/>
    <sheet name="Solar Lookup" sheetId="7" state="hidden" r:id="rId5"/>
  </sheets>
  <definedNames>
    <definedName name="_xlnm.Print_Area" localSheetId="1">'FC Worksheet'!$A$1:$E$36</definedName>
    <definedName name="_xlnm.Print_Area" localSheetId="2">'Payment In Lieu'!$A$1:$E$10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5" l="1"/>
  <c r="D7" i="10"/>
  <c r="D9" i="10"/>
  <c r="D15" i="5"/>
  <c r="C28" i="5"/>
  <c r="D6" i="5"/>
  <c r="D11" i="5" s="1"/>
  <c r="D20" i="5"/>
  <c r="D21" i="5" s="1"/>
  <c r="D24" i="5" l="1"/>
  <c r="D9" i="5"/>
  <c r="D29" i="5" l="1"/>
  <c r="D31" i="5" s="1"/>
  <c r="D33" i="5" s="1"/>
  <c r="D35" i="5" s="1"/>
</calcChain>
</file>

<file path=xl/sharedStrings.xml><?xml version="1.0" encoding="utf-8"?>
<sst xmlns="http://schemas.openxmlformats.org/spreadsheetml/2006/main" count="135" uniqueCount="110">
  <si>
    <t>Net Tract Area</t>
  </si>
  <si>
    <t>No</t>
  </si>
  <si>
    <t>A.</t>
  </si>
  <si>
    <t>Total Tract Area</t>
  </si>
  <si>
    <t>A=</t>
  </si>
  <si>
    <t>ac.</t>
  </si>
  <si>
    <t>B.</t>
  </si>
  <si>
    <t>B=</t>
  </si>
  <si>
    <t>C.</t>
  </si>
  <si>
    <t xml:space="preserve">Net Tract Area </t>
  </si>
  <si>
    <t>C=</t>
  </si>
  <si>
    <t>C=Total Tract (A) - Deductions (B)</t>
  </si>
  <si>
    <t>Land Use Category Information</t>
  </si>
  <si>
    <t>D.</t>
  </si>
  <si>
    <t>Afforestation Requirement % (Choose 1 option)</t>
  </si>
  <si>
    <t>D=</t>
  </si>
  <si>
    <t>%</t>
  </si>
  <si>
    <t>Institutional Development Areas (IDA)</t>
  </si>
  <si>
    <t>E.</t>
  </si>
  <si>
    <t>Afforestation Requirement</t>
  </si>
  <si>
    <t>E=</t>
  </si>
  <si>
    <t>Existing Forest Cover</t>
  </si>
  <si>
    <t>F.</t>
  </si>
  <si>
    <t>Unforested Riparian Buffers</t>
  </si>
  <si>
    <t>F=Unforested Riparian Buffer Acres; if project is a Solar Photovoltaic Facility=0</t>
  </si>
  <si>
    <t>F=</t>
  </si>
  <si>
    <t>G.</t>
  </si>
  <si>
    <t>Existing Forest Cover within the Net Tract Area</t>
  </si>
  <si>
    <t>G=</t>
  </si>
  <si>
    <t>Proposed Forest Clearing</t>
  </si>
  <si>
    <t>H.</t>
  </si>
  <si>
    <t>Area of Forest to be Cleared that is in Priority Funding Area (excluding acres in Priority Retention Area)</t>
  </si>
  <si>
    <t>I.</t>
  </si>
  <si>
    <t>Area of Forest to be Cleared in a Priority Retention Area OR Area of Forest to be Cleared Outside of a Priority Funding Area</t>
  </si>
  <si>
    <t>I=</t>
  </si>
  <si>
    <t>J.</t>
  </si>
  <si>
    <t>Total Forest to be Retained</t>
  </si>
  <si>
    <t>J=</t>
  </si>
  <si>
    <t>Planting Requirements</t>
  </si>
  <si>
    <t>K.</t>
  </si>
  <si>
    <t>Afforestation Required</t>
  </si>
  <si>
    <t>K=</t>
  </si>
  <si>
    <t>K=If Existing Forest Cover (G)&lt;Afforestation Requirement (E), then K=Afforestation Requirement(E)-Existing Forest Cover(G) else K=0</t>
  </si>
  <si>
    <t>L.</t>
  </si>
  <si>
    <t>Reforestation for Clearing Required</t>
  </si>
  <si>
    <t>L=</t>
  </si>
  <si>
    <t>M.</t>
  </si>
  <si>
    <t>Semi-Total Afforestation and Reforestation for Clearing</t>
  </si>
  <si>
    <t>M=</t>
  </si>
  <si>
    <t>M=Afforestation Required (K) + Reforestation for Clearing Required (L)</t>
  </si>
  <si>
    <t>N.</t>
  </si>
  <si>
    <t>N=</t>
  </si>
  <si>
    <t>P.</t>
  </si>
  <si>
    <t>P=</t>
  </si>
  <si>
    <t>P=Afforestation Required (K) + Riparian Buffer Afforestation (N) + Reforestation Required (L)</t>
  </si>
  <si>
    <t>Q.</t>
  </si>
  <si>
    <t>Total Minimum Area to be Placed in Easement</t>
  </si>
  <si>
    <t>Q=</t>
  </si>
  <si>
    <t>Q=Total Area of Forest to be Retained (J) + Total Planting Required (P)</t>
  </si>
  <si>
    <t>Afforestation Requirements by Land Use Category</t>
  </si>
  <si>
    <t>Abbreviation</t>
  </si>
  <si>
    <t>Display Percentage</t>
  </si>
  <si>
    <t>Agriculture and Resource Areas (ARA)</t>
  </si>
  <si>
    <t>ARA</t>
  </si>
  <si>
    <t>Medium Density Residential (MDR)</t>
  </si>
  <si>
    <t>MDR</t>
  </si>
  <si>
    <t>IDA</t>
  </si>
  <si>
    <t>High Density Residential Areas (HDR)</t>
  </si>
  <si>
    <t>HDR</t>
  </si>
  <si>
    <t>Mixed Use and Planned Unit Development Areas (MPD)</t>
  </si>
  <si>
    <t>MPD</t>
  </si>
  <si>
    <t>Commercial and Industrial Use Areas (CIA)</t>
  </si>
  <si>
    <t>CIA</t>
  </si>
  <si>
    <t>Solar Lookup</t>
  </si>
  <si>
    <t>Yes</t>
  </si>
  <si>
    <t>TOD</t>
  </si>
  <si>
    <t>Transit Oriented Development (TOD)</t>
  </si>
  <si>
    <t>FGF</t>
  </si>
  <si>
    <t>MFH</t>
  </si>
  <si>
    <t>I=(Total Forest to be Cleared) - (Forests in Priority Funding Areas (but not in a Priority Retention Area))H</t>
  </si>
  <si>
    <t>Afforestation</t>
  </si>
  <si>
    <t>Display Reforestation</t>
  </si>
  <si>
    <t>1:1</t>
  </si>
  <si>
    <t>ReforestationMultiplier</t>
  </si>
  <si>
    <t>RetentionMin</t>
  </si>
  <si>
    <t>Federal Government Facility 2500+ Employees (FGF)</t>
  </si>
  <si>
    <t>Multifamily Housing Units with 25+ dwellings (MFH)</t>
  </si>
  <si>
    <t>L=(Forest to be Cleared in PRA or not in a PFA(I)*Reforestation Ratio) +(Forest to be Cleared in Priority Funding Area (H)*.5)</t>
  </si>
  <si>
    <t>1/4:1</t>
  </si>
  <si>
    <t xml:space="preserve">Reforestation Ratio for this project by LU Category Information = </t>
  </si>
  <si>
    <t>E=Net Tract Area (C)x%(D)</t>
  </si>
  <si>
    <t>SOL</t>
  </si>
  <si>
    <t>J=Existing Forest Cover (G) - Total Forest to be Cleared(I)</t>
  </si>
  <si>
    <t>Solar Photovoltaic Facilities (SOL)</t>
  </si>
  <si>
    <t>Unforested Riparian Buffer Planting Required</t>
  </si>
  <si>
    <t>Total Planting Required</t>
  </si>
  <si>
    <t>Payment In Lieu Calculations</t>
  </si>
  <si>
    <t>Payment in Lieu Contributions</t>
  </si>
  <si>
    <t>For Projects OUTSIDE a Priority Funding Area</t>
  </si>
  <si>
    <t>Planting Requirement in Square Feet * 0.36</t>
  </si>
  <si>
    <t>For Projects INSIDE a Priority Funding Area</t>
  </si>
  <si>
    <t>Planting Requirement in Acres*</t>
  </si>
  <si>
    <t>*acreage will be rounded to nearest 2 decimal places in contribution calculations</t>
  </si>
  <si>
    <t>Planting Requirement in Square Feet * 0.30</t>
  </si>
  <si>
    <t>Linear Project (LP)</t>
  </si>
  <si>
    <t>LP</t>
  </si>
  <si>
    <t>Deductions (100-Year Floodplain, Existing Impervious Surfaces)</t>
  </si>
  <si>
    <t>N=Unforested Riparian Buffers (F) - Semi-Total Afforestation and Reforestation for Clearing (M)</t>
  </si>
  <si>
    <t>Forest Conservation Worksheet 3.0</t>
  </si>
  <si>
    <t>Payment in Lieu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</si>
</sst>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\ ;\(&quot;$&quot;#,##0\)"/>
  </numFmts>
  <fonts count="13" x14ac:knownFonts="1">
    <font>
      <sz val="10"/>
      <name val="Arial"/>
    </font>
    <font>
      <b/>
      <sz val="18"/>
      <name val="Arial"/>
    </font>
    <font>
      <b/>
      <sz val="12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9"/>
      <name val="Calibri"/>
      <family val="2"/>
      <scheme val="minor"/>
    </font>
    <font>
      <sz val="8"/>
      <name val="Arial"/>
      <family val="2"/>
    </font>
    <font>
      <b/>
      <i/>
      <sz val="9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1" applyNumberFormat="0" applyFont="0" applyBorder="0" applyAlignment="0" applyProtection="0"/>
    <xf numFmtId="44" fontId="3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5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6" fillId="5" borderId="0" xfId="0" applyFont="1" applyFill="1"/>
    <xf numFmtId="0" fontId="7" fillId="5" borderId="0" xfId="0" applyFont="1" applyFill="1"/>
    <xf numFmtId="0" fontId="9" fillId="5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8" fillId="4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0" fontId="5" fillId="0" borderId="3" xfId="0" applyFont="1" applyBorder="1" applyAlignment="1">
      <alignment wrapText="1"/>
    </xf>
    <xf numFmtId="0" fontId="5" fillId="3" borderId="5" xfId="0" applyFont="1" applyFill="1" applyBorder="1"/>
    <xf numFmtId="0" fontId="8" fillId="4" borderId="0" xfId="0" applyFont="1" applyFill="1"/>
    <xf numFmtId="0" fontId="5" fillId="0" borderId="2" xfId="0" applyFont="1" applyBorder="1" applyAlignment="1" applyProtection="1">
      <alignment wrapText="1"/>
      <protection locked="0"/>
    </xf>
    <xf numFmtId="0" fontId="9" fillId="5" borderId="0" xfId="0" applyFont="1" applyFill="1" applyAlignment="1">
      <alignment horizontal="left" wrapText="1"/>
    </xf>
    <xf numFmtId="0" fontId="0" fillId="0" borderId="7" xfId="0" applyBorder="1"/>
    <xf numFmtId="0" fontId="5" fillId="3" borderId="8" xfId="0" applyFont="1" applyFill="1" applyBorder="1"/>
    <xf numFmtId="0" fontId="6" fillId="3" borderId="9" xfId="0" applyFont="1" applyFill="1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6" xfId="0" applyBorder="1" applyAlignment="1">
      <alignment wrapText="1"/>
    </xf>
    <xf numFmtId="49" fontId="4" fillId="0" borderId="0" xfId="0" applyNumberFormat="1" applyFont="1"/>
    <xf numFmtId="0" fontId="11" fillId="5" borderId="0" xfId="0" applyFont="1" applyFill="1" applyAlignment="1">
      <alignment horizontal="right" wrapText="1"/>
    </xf>
    <xf numFmtId="2" fontId="5" fillId="0" borderId="3" xfId="0" applyNumberFormat="1" applyFont="1" applyBorder="1" applyAlignment="1" applyProtection="1">
      <alignment horizontal="right"/>
      <protection locked="0"/>
    </xf>
    <xf numFmtId="2" fontId="5" fillId="0" borderId="2" xfId="0" applyNumberFormat="1" applyFont="1" applyBorder="1" applyAlignment="1" applyProtection="1">
      <alignment horizontal="right"/>
      <protection locked="0"/>
    </xf>
    <xf numFmtId="2" fontId="6" fillId="5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5" borderId="0" xfId="0" applyFont="1" applyFill="1"/>
    <xf numFmtId="0" fontId="12" fillId="0" borderId="6" xfId="0" applyFont="1" applyBorder="1"/>
    <xf numFmtId="0" fontId="12" fillId="0" borderId="0" xfId="0" applyFont="1"/>
    <xf numFmtId="0" fontId="9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left"/>
    </xf>
    <xf numFmtId="2" fontId="5" fillId="0" borderId="3" xfId="0" applyNumberFormat="1" applyFont="1" applyBorder="1" applyAlignment="1" applyProtection="1">
      <alignment horizontal="right"/>
      <protection locked="0"/>
    </xf>
    <xf numFmtId="2" fontId="5" fillId="0" borderId="5" xfId="0" applyNumberFormat="1" applyFont="1" applyBorder="1" applyAlignment="1" applyProtection="1">
      <alignment horizontal="right"/>
      <protection locked="0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5" borderId="0" xfId="0" applyFont="1" applyFill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3" borderId="5" xfId="0" applyFont="1" applyFill="1" applyBorder="1"/>
    <xf numFmtId="2" fontId="5" fillId="3" borderId="0" xfId="0" applyNumberFormat="1" applyFont="1" applyFill="1" applyAlignment="1" applyProtection="1">
      <alignment horizontal="right"/>
    </xf>
    <xf numFmtId="0" fontId="6" fillId="3" borderId="0" xfId="0" applyFont="1" applyFill="1" applyAlignment="1" applyProtection="1">
      <alignment wrapText="1"/>
    </xf>
    <xf numFmtId="0" fontId="6" fillId="3" borderId="0" xfId="0" applyFont="1" applyFill="1" applyAlignment="1" applyProtection="1">
      <alignment horizontal="center" vertical="center"/>
    </xf>
    <xf numFmtId="44" fontId="6" fillId="3" borderId="0" xfId="8" applyFont="1" applyFill="1" applyAlignment="1" applyProtection="1">
      <alignment horizontal="right"/>
    </xf>
    <xf numFmtId="0" fontId="6" fillId="3" borderId="9" xfId="0" applyFont="1" applyFill="1" applyBorder="1" applyProtection="1"/>
    <xf numFmtId="0" fontId="9" fillId="5" borderId="0" xfId="0" applyFont="1" applyFill="1" applyAlignment="1" applyProtection="1">
      <alignment horizontal="left" wrapText="1"/>
    </xf>
    <xf numFmtId="0" fontId="6" fillId="3" borderId="0" xfId="0" applyFont="1" applyFill="1" applyProtection="1"/>
  </cellXfs>
  <cellStyles count="9">
    <cellStyle name="Comma0" xfId="1" xr:uid="{D7626FD6-37DC-459D-BE9D-D2560045E216}"/>
    <cellStyle name="Currency" xfId="8" builtinId="4"/>
    <cellStyle name="Currency0" xfId="2" xr:uid="{A8592B52-4A0E-40F9-A1BD-4A21E2912F05}"/>
    <cellStyle name="Date" xfId="3" xr:uid="{A9C6F399-D5F6-461C-9354-D308F94A7A4B}"/>
    <cellStyle name="Fixed" xfId="4" xr:uid="{EBE7F816-2BBD-479E-A666-F7C9FB3F53E4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9524</xdr:rowOff>
    </xdr:from>
    <xdr:to>
      <xdr:col>8</xdr:col>
      <xdr:colOff>304800</xdr:colOff>
      <xdr:row>40</xdr:row>
      <xdr:rowOff>123825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66EC631-B3EF-3006-0B10-CB153C14E3C9}"/>
            </a:ext>
          </a:extLst>
        </xdr:cNvPr>
        <xdr:cNvSpPr txBox="1"/>
      </xdr:nvSpPr>
      <xdr:spPr>
        <a:xfrm>
          <a:off x="114300" y="171449"/>
          <a:ext cx="5067300" cy="6429376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u="sng">
              <a:solidFill>
                <a:schemeClr val="bg1"/>
              </a:solidFill>
            </a:rPr>
            <a:t>Directions for FC Worksheet</a:t>
          </a:r>
        </a:p>
        <a:p>
          <a:r>
            <a:rPr lang="en-US" sz="1100" b="1">
              <a:solidFill>
                <a:schemeClr val="bg1"/>
              </a:solidFill>
            </a:rPr>
            <a:t>NOTE: </a:t>
          </a:r>
          <a:r>
            <a:rPr lang="en-US" sz="1100" b="0">
              <a:solidFill>
                <a:schemeClr val="bg1"/>
              </a:solidFill>
            </a:rPr>
            <a:t>The forest worksheet assumes that the unforested riparian buffers will be afforested and/or reforested as part of the other required mitigation. In the</a:t>
          </a:r>
          <a:r>
            <a:rPr lang="en-US" sz="1100" b="0" baseline="0">
              <a:solidFill>
                <a:schemeClr val="bg1"/>
              </a:solidFill>
            </a:rPr>
            <a:t> event that a project fulfills their required afforestation and reforestation mitigation without afforesting and/or reforesting their unforested stream buffers, those buffers will have to afforested and reforested in addition to the required mitigation calculated within this worksheet.</a:t>
          </a:r>
        </a:p>
        <a:p>
          <a:endParaRPr lang="en-US" sz="1100" b="1" baseline="0">
            <a:solidFill>
              <a:schemeClr val="bg1"/>
            </a:solidFill>
          </a:endParaRPr>
        </a:p>
        <a:p>
          <a:r>
            <a:rPr lang="en-US" sz="1100" b="0" baseline="0">
              <a:solidFill>
                <a:schemeClr val="bg1"/>
              </a:solidFill>
            </a:rPr>
            <a:t>All fields requiring input are "white". All other fields are calculated with formulas indicated in "italics".</a:t>
          </a:r>
        </a:p>
        <a:p>
          <a:endParaRPr lang="en-US" sz="1100" b="1" i="0" u="none" strike="noStrike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Please enter Yes/No for whether this project is a Solar Photovoltaic Facility</a:t>
          </a:r>
        </a:p>
        <a:p>
          <a:r>
            <a:rPr lang="en-US" sz="11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Please fill out A-B.</a:t>
          </a:r>
        </a:p>
        <a:p>
          <a:r>
            <a:rPr lang="en-US" sz="11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 Please select the Land Use Category</a:t>
          </a:r>
        </a:p>
        <a:p>
          <a:pPr lvl="1"/>
          <a:r>
            <a:rPr lang="en-US" sz="11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Below are the Afforestation Requirements by Land Use Category: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Agriculture and Resource Areas (ARA)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n-US" sz="11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>
              <a:solidFill>
                <a:schemeClr val="bg1"/>
              </a:solidFill>
              <a:effectLst/>
            </a:rPr>
            <a:t>%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Medium Density Residential (MDR)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n-US">
              <a:solidFill>
                <a:schemeClr val="bg1"/>
              </a:solidFill>
              <a:effectLst/>
            </a:rPr>
            <a:t>%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Institutional Development Areas (IDA)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15%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High Density Residential Areas (HDR)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15%</a:t>
          </a:r>
          <a:r>
            <a:rPr lang="en-US">
              <a:solidFill>
                <a:schemeClr val="bg1"/>
              </a:solidFill>
              <a:effectLst/>
            </a:rPr>
            <a:t> 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Mixed Use and Planned Unit Development Areas (MPD)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15%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Multi-Family</a:t>
          </a:r>
          <a:r>
            <a:rPr lang="en-US" sz="11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Housing Units with 25+ Dwellings (MFH) 0%</a:t>
          </a:r>
          <a:endParaRPr lang="en-US" sz="1100" b="0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Commercial and Industrial Use Areas (CIA)</a:t>
          </a:r>
          <a:r>
            <a:rPr lang="en-US">
              <a:solidFill>
                <a:schemeClr val="bg1"/>
              </a:solidFill>
              <a:effectLst/>
            </a:rPr>
            <a:t> </a:t>
          </a:r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15%</a:t>
          </a:r>
          <a:r>
            <a:rPr lang="en-US">
              <a:solidFill>
                <a:schemeClr val="bg1"/>
              </a:solidFill>
              <a:effectLst/>
            </a:rPr>
            <a:t> </a:t>
          </a:r>
        </a:p>
        <a:p>
          <a:pPr lvl="1"/>
          <a:r>
            <a:rPr lang="en-US">
              <a:solidFill>
                <a:schemeClr val="bg1"/>
              </a:solidFill>
              <a:effectLst/>
            </a:rPr>
            <a:t>Solar Photovoltaic Facilities</a:t>
          </a:r>
          <a:r>
            <a:rPr lang="en-US" baseline="0">
              <a:solidFill>
                <a:schemeClr val="bg1"/>
              </a:solidFill>
              <a:effectLst/>
            </a:rPr>
            <a:t> (SOL) 0%</a:t>
          </a:r>
        </a:p>
        <a:p>
          <a:pPr lvl="1"/>
          <a:r>
            <a:rPr lang="en-US" baseline="0">
              <a:solidFill>
                <a:schemeClr val="bg1"/>
              </a:solidFill>
              <a:effectLst/>
            </a:rPr>
            <a:t>Transit-Oriented Development (TOD) 0%</a:t>
          </a:r>
        </a:p>
        <a:p>
          <a:pPr lvl="1"/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Federal Government Facility 2500+ Employees (FGF)</a:t>
          </a:r>
          <a:r>
            <a:rPr lang="en-US">
              <a:solidFill>
                <a:schemeClr val="bg1"/>
              </a:solidFill>
              <a:effectLst/>
            </a:rPr>
            <a:t> 0%</a:t>
          </a:r>
        </a:p>
        <a:p>
          <a:pPr lvl="1"/>
          <a:r>
            <a:rPr lang="en-US">
              <a:solidFill>
                <a:schemeClr val="bg1"/>
              </a:solidFill>
              <a:effectLst/>
            </a:rPr>
            <a:t>Linear</a:t>
          </a:r>
          <a:r>
            <a:rPr lang="en-US" baseline="0">
              <a:solidFill>
                <a:schemeClr val="bg1"/>
              </a:solidFill>
              <a:effectLst/>
            </a:rPr>
            <a:t> Projects (LP) 0%</a:t>
          </a:r>
          <a:endParaRPr lang="en-US">
            <a:solidFill>
              <a:schemeClr val="bg1"/>
            </a:solidFill>
            <a:effectLst/>
          </a:endParaRPr>
        </a:p>
        <a:p>
          <a:pPr lvl="0"/>
          <a:r>
            <a:rPr lang="en-US" sz="1100" b="1">
              <a:solidFill>
                <a:schemeClr val="bg1"/>
              </a:solidFill>
              <a:effectLst/>
            </a:rPr>
            <a:t>4. Please</a:t>
          </a:r>
          <a:r>
            <a:rPr lang="en-US" sz="1100" b="1" baseline="0">
              <a:solidFill>
                <a:schemeClr val="bg1"/>
              </a:solidFill>
              <a:effectLst/>
            </a:rPr>
            <a:t> fill out F-I. </a:t>
          </a: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  <a:p>
          <a:pPr lvl="0"/>
          <a:r>
            <a:rPr lang="en-US" sz="1600" b="1" u="sng" baseline="0">
              <a:solidFill>
                <a:schemeClr val="bg1"/>
              </a:solidFill>
              <a:effectLst/>
            </a:rPr>
            <a:t>Directions for Payment In Lieu</a:t>
          </a: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All fields requiring input are "white". All other fields are calculated with formulas indicated in "italics".</a:t>
          </a:r>
          <a:endParaRPr lang="en-US">
            <a:solidFill>
              <a:schemeClr val="bg1"/>
            </a:solidFill>
            <a:effectLst/>
          </a:endParaRP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  <a:p>
          <a:pPr lvl="0"/>
          <a:r>
            <a:rPr lang="en-US" sz="1100" b="1" baseline="0">
              <a:solidFill>
                <a:schemeClr val="bg1"/>
              </a:solidFill>
              <a:effectLst/>
            </a:rPr>
            <a:t>1. Please enter the acreage </a:t>
          </a: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  <a:p>
          <a:pPr lvl="0"/>
          <a:endParaRPr lang="en-US" sz="1100" b="1" baseline="0">
            <a:solidFill>
              <a:schemeClr val="bg1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C1B9-A68C-4A16-A3EA-ADC33C6F03B4}">
  <dimension ref="A1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sheetData>
    <row r="1" spans="1:1" x14ac:dyDescent="0.2">
      <c r="A1" s="1"/>
    </row>
  </sheetData>
  <sheetProtection algorithmName="SHA-512" hashValue="Ah0VKKrVCYQ499qXFGP68n2pS7yRN17TTeCJxjltBRcPF79CXsxWgRGHkeaXhy+kjxgh8VpZBnWYm5QN0up9Dg==" saltValue="ydmZKsUgncy76lXVO8i8qA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9815-BA08-4AFF-B0A5-CF5DA4C9BD22}">
  <dimension ref="A1:M37"/>
  <sheetViews>
    <sheetView showRuler="0" zoomScaleNormal="100" workbookViewId="0">
      <selection activeCell="J12" sqref="J12"/>
    </sheetView>
  </sheetViews>
  <sheetFormatPr defaultRowHeight="12.75" x14ac:dyDescent="0.2"/>
  <cols>
    <col min="1" max="1" width="3.42578125" style="42" bestFit="1" customWidth="1"/>
    <col min="2" max="2" width="86" style="2" customWidth="1"/>
    <col min="3" max="3" width="3.85546875" style="39" bestFit="1" customWidth="1"/>
    <col min="4" max="4" width="10.140625" style="12" customWidth="1"/>
    <col min="5" max="5" width="3.42578125" bestFit="1" customWidth="1"/>
  </cols>
  <sheetData>
    <row r="1" spans="1:13" ht="18.75" x14ac:dyDescent="0.3">
      <c r="A1" s="51" t="s">
        <v>108</v>
      </c>
      <c r="B1" s="51"/>
      <c r="C1" s="51"/>
      <c r="D1" s="51"/>
      <c r="E1" s="51"/>
    </row>
    <row r="2" spans="1:13" ht="18.75" x14ac:dyDescent="0.3">
      <c r="A2" s="13"/>
      <c r="B2" s="18"/>
      <c r="C2" s="32"/>
      <c r="D2" s="18"/>
      <c r="E2" s="18"/>
    </row>
    <row r="3" spans="1:13" ht="19.5" thickBot="1" x14ac:dyDescent="0.35">
      <c r="A3" s="50" t="s">
        <v>0</v>
      </c>
      <c r="B3" s="50"/>
      <c r="C3" s="50"/>
      <c r="D3" s="50"/>
      <c r="E3" s="50"/>
    </row>
    <row r="4" spans="1:13" ht="15.75" thickBot="1" x14ac:dyDescent="0.3">
      <c r="A4" s="4" t="s">
        <v>2</v>
      </c>
      <c r="B4" s="16" t="s">
        <v>3</v>
      </c>
      <c r="C4" s="33" t="s">
        <v>4</v>
      </c>
      <c r="D4" s="29">
        <v>0</v>
      </c>
      <c r="E4" s="17"/>
    </row>
    <row r="5" spans="1:13" ht="15.75" thickBot="1" x14ac:dyDescent="0.3">
      <c r="A5" s="4" t="s">
        <v>6</v>
      </c>
      <c r="B5" s="16" t="s">
        <v>106</v>
      </c>
      <c r="C5" s="33" t="s">
        <v>7</v>
      </c>
      <c r="D5" s="29">
        <v>0</v>
      </c>
      <c r="E5" s="17" t="s">
        <v>5</v>
      </c>
    </row>
    <row r="6" spans="1:13" ht="15" x14ac:dyDescent="0.25">
      <c r="A6" s="4" t="s">
        <v>8</v>
      </c>
      <c r="B6" s="5" t="s">
        <v>9</v>
      </c>
      <c r="C6" s="34" t="s">
        <v>10</v>
      </c>
      <c r="D6" s="15">
        <f>MAX(0,(D4-D5))</f>
        <v>0</v>
      </c>
      <c r="E6" s="4" t="s">
        <v>5</v>
      </c>
      <c r="F6" s="21"/>
    </row>
    <row r="7" spans="1:13" ht="15" x14ac:dyDescent="0.25">
      <c r="A7" s="7"/>
      <c r="B7" s="47" t="s">
        <v>11</v>
      </c>
      <c r="C7" s="47"/>
      <c r="D7" s="47"/>
      <c r="E7" s="47"/>
      <c r="F7" s="21"/>
    </row>
    <row r="8" spans="1:13" ht="18.75" x14ac:dyDescent="0.3">
      <c r="A8" s="50" t="s">
        <v>12</v>
      </c>
      <c r="B8" s="50"/>
      <c r="C8" s="50"/>
      <c r="D8" s="50"/>
      <c r="E8" s="50"/>
      <c r="F8" s="21"/>
    </row>
    <row r="9" spans="1:13" ht="15.75" thickBot="1" x14ac:dyDescent="0.3">
      <c r="A9" s="4" t="s">
        <v>13</v>
      </c>
      <c r="B9" s="6" t="s">
        <v>14</v>
      </c>
      <c r="C9" s="34" t="s">
        <v>15</v>
      </c>
      <c r="D9" s="11">
        <f>_xlfn.XLOOKUP(B10,'LU Category Lookup'!A2:A31,'LU Category Lookup'!C2:C31)</f>
        <v>0</v>
      </c>
      <c r="E9" s="4" t="s">
        <v>16</v>
      </c>
      <c r="F9" s="21"/>
    </row>
    <row r="10" spans="1:13" ht="15.75" thickBot="1" x14ac:dyDescent="0.3">
      <c r="A10" s="4"/>
      <c r="B10" s="19"/>
      <c r="C10" s="35"/>
      <c r="D10" s="14"/>
      <c r="E10" s="3"/>
      <c r="F10" s="21"/>
    </row>
    <row r="11" spans="1:13" ht="15" x14ac:dyDescent="0.25">
      <c r="A11" s="4" t="s">
        <v>18</v>
      </c>
      <c r="B11" s="5" t="s">
        <v>19</v>
      </c>
      <c r="C11" s="34" t="s">
        <v>20</v>
      </c>
      <c r="D11" s="15">
        <f>IF(_xlfn.XLOOKUP(B10,'LU Category Lookup'!A2:A31,'LU Category Lookup'!B2:B31)="SOL", 0, D6*_xlfn.XLOOKUP(B10, 'LU Category Lookup'!A2:A31, 'LU Category Lookup'!D2:D31))</f>
        <v>0</v>
      </c>
      <c r="E11" s="4" t="s">
        <v>5</v>
      </c>
      <c r="F11" s="21"/>
    </row>
    <row r="12" spans="1:13" ht="15" x14ac:dyDescent="0.25">
      <c r="A12" s="7"/>
      <c r="B12" s="52" t="s">
        <v>90</v>
      </c>
      <c r="C12" s="52"/>
      <c r="D12" s="52"/>
      <c r="E12" s="53"/>
      <c r="F12" s="21"/>
      <c r="M12" s="1"/>
    </row>
    <row r="13" spans="1:13" ht="19.5" thickBot="1" x14ac:dyDescent="0.35">
      <c r="A13" s="50" t="s">
        <v>21</v>
      </c>
      <c r="B13" s="50"/>
      <c r="C13" s="50"/>
      <c r="D13" s="50"/>
      <c r="E13" s="50"/>
      <c r="F13" s="21"/>
    </row>
    <row r="14" spans="1:13" ht="15.75" thickBot="1" x14ac:dyDescent="0.3">
      <c r="A14" s="4" t="s">
        <v>22</v>
      </c>
      <c r="B14" s="16" t="s">
        <v>23</v>
      </c>
      <c r="C14" s="48">
        <v>0</v>
      </c>
      <c r="D14" s="49"/>
      <c r="E14" s="3" t="s">
        <v>5</v>
      </c>
      <c r="F14" s="21"/>
    </row>
    <row r="15" spans="1:13" ht="15.75" thickBot="1" x14ac:dyDescent="0.3">
      <c r="A15" s="7"/>
      <c r="B15" s="9" t="s">
        <v>24</v>
      </c>
      <c r="C15" s="36" t="s">
        <v>25</v>
      </c>
      <c r="D15" s="31">
        <f>IF(_xlfn.XLOOKUP(B10,'LU Category Lookup'!A2:A31,'LU Category Lookup'!B2:B31)&lt;&gt;"SOL",C14,0)</f>
        <v>0</v>
      </c>
      <c r="E15" s="7" t="s">
        <v>5</v>
      </c>
      <c r="F15" s="21"/>
    </row>
    <row r="16" spans="1:13" ht="15.75" thickBot="1" x14ac:dyDescent="0.3">
      <c r="A16" s="4" t="s">
        <v>26</v>
      </c>
      <c r="B16" s="16" t="s">
        <v>27</v>
      </c>
      <c r="C16" s="37" t="s">
        <v>28</v>
      </c>
      <c r="D16" s="30">
        <v>0</v>
      </c>
      <c r="E16" s="3" t="s">
        <v>5</v>
      </c>
      <c r="F16" s="21"/>
    </row>
    <row r="17" spans="1:6" ht="19.5" thickBot="1" x14ac:dyDescent="0.35">
      <c r="A17" s="50" t="s">
        <v>29</v>
      </c>
      <c r="B17" s="50"/>
      <c r="C17" s="50"/>
      <c r="D17" s="50"/>
      <c r="E17" s="50"/>
      <c r="F17" s="21"/>
    </row>
    <row r="18" spans="1:6" ht="30.75" thickBot="1" x14ac:dyDescent="0.3">
      <c r="A18" s="4" t="s">
        <v>30</v>
      </c>
      <c r="B18" s="16" t="s">
        <v>31</v>
      </c>
      <c r="C18" s="48">
        <v>0</v>
      </c>
      <c r="D18" s="49"/>
      <c r="E18" s="3" t="s">
        <v>5</v>
      </c>
      <c r="F18" s="21"/>
    </row>
    <row r="19" spans="1:6" ht="30.75" thickBot="1" x14ac:dyDescent="0.3">
      <c r="A19" s="4" t="s">
        <v>32</v>
      </c>
      <c r="B19" s="16" t="s">
        <v>33</v>
      </c>
      <c r="C19" s="48">
        <v>0</v>
      </c>
      <c r="D19" s="49"/>
      <c r="E19" s="22" t="s">
        <v>5</v>
      </c>
    </row>
    <row r="20" spans="1:6" ht="15" x14ac:dyDescent="0.25">
      <c r="A20" s="4"/>
      <c r="B20" s="10" t="s">
        <v>79</v>
      </c>
      <c r="C20" s="34" t="s">
        <v>34</v>
      </c>
      <c r="D20" s="15">
        <f>MAX(0,((C18+C19)-C18))</f>
        <v>0</v>
      </c>
      <c r="E20" s="23" t="s">
        <v>5</v>
      </c>
    </row>
    <row r="21" spans="1:6" ht="15" x14ac:dyDescent="0.25">
      <c r="A21" s="4" t="s">
        <v>35</v>
      </c>
      <c r="B21" s="5" t="s">
        <v>36</v>
      </c>
      <c r="C21" s="34" t="s">
        <v>37</v>
      </c>
      <c r="D21" s="15">
        <f>MAX(0,(D16-D20))</f>
        <v>0</v>
      </c>
      <c r="E21" s="4" t="s">
        <v>5</v>
      </c>
      <c r="F21" s="21"/>
    </row>
    <row r="22" spans="1:6" ht="15" x14ac:dyDescent="0.25">
      <c r="A22" s="7"/>
      <c r="B22" s="47" t="s">
        <v>92</v>
      </c>
      <c r="C22" s="47"/>
      <c r="D22" s="47"/>
      <c r="E22" s="47"/>
      <c r="F22" s="21"/>
    </row>
    <row r="23" spans="1:6" ht="18.75" x14ac:dyDescent="0.3">
      <c r="A23" s="50" t="s">
        <v>38</v>
      </c>
      <c r="B23" s="50"/>
      <c r="C23" s="50"/>
      <c r="D23" s="50"/>
      <c r="E23" s="50"/>
      <c r="F23" s="21"/>
    </row>
    <row r="24" spans="1:6" ht="15" x14ac:dyDescent="0.25">
      <c r="A24" s="4" t="s">
        <v>39</v>
      </c>
      <c r="B24" s="5" t="s">
        <v>40</v>
      </c>
      <c r="C24" s="34" t="s">
        <v>41</v>
      </c>
      <c r="D24" s="15">
        <f>MAX(0,IF(D16&lt;D11,(D11-D16),0))</f>
        <v>0</v>
      </c>
      <c r="E24" s="23" t="s">
        <v>5</v>
      </c>
    </row>
    <row r="25" spans="1:6" x14ac:dyDescent="0.2">
      <c r="A25" s="40"/>
      <c r="B25" s="45" t="s">
        <v>42</v>
      </c>
      <c r="C25" s="45"/>
      <c r="D25" s="45"/>
      <c r="E25" s="45"/>
      <c r="F25" s="21"/>
    </row>
    <row r="26" spans="1:6" ht="15" x14ac:dyDescent="0.25">
      <c r="A26" s="4" t="s">
        <v>43</v>
      </c>
      <c r="B26" s="5" t="s">
        <v>44</v>
      </c>
      <c r="C26" s="34" t="s">
        <v>45</v>
      </c>
      <c r="D26" s="15">
        <f>MAX(0,(C19*(_xlfn.XLOOKUP(B10,'LU Category Lookup'!A2:A31,'LU Category Lookup'!F2:F31))+(C18*0.5)))</f>
        <v>0</v>
      </c>
      <c r="E26" s="4" t="s">
        <v>5</v>
      </c>
      <c r="F26" s="21"/>
    </row>
    <row r="27" spans="1:6" ht="15" x14ac:dyDescent="0.25">
      <c r="A27" s="7"/>
      <c r="B27" s="45" t="s">
        <v>87</v>
      </c>
      <c r="C27" s="45"/>
      <c r="D27" s="45"/>
      <c r="E27" s="45"/>
      <c r="F27" s="21"/>
    </row>
    <row r="28" spans="1:6" ht="15" x14ac:dyDescent="0.25">
      <c r="A28" s="7"/>
      <c r="B28" s="28" t="s">
        <v>89</v>
      </c>
      <c r="C28" s="46">
        <f>_xlfn.XLOOKUP(B10,'LU Category Lookup'!A2:A31,'LU Category Lookup'!E2:E31)</f>
        <v>0</v>
      </c>
      <c r="D28" s="46"/>
      <c r="E28" s="20"/>
      <c r="F28" s="21"/>
    </row>
    <row r="29" spans="1:6" ht="15" x14ac:dyDescent="0.25">
      <c r="A29" s="4" t="s">
        <v>46</v>
      </c>
      <c r="B29" s="5" t="s">
        <v>47</v>
      </c>
      <c r="C29" s="34" t="s">
        <v>48</v>
      </c>
      <c r="D29" s="15">
        <f>MAX(0,(D24+D26))</f>
        <v>0</v>
      </c>
      <c r="E29" s="4" t="s">
        <v>5</v>
      </c>
      <c r="F29" s="21"/>
    </row>
    <row r="30" spans="1:6" ht="15" x14ac:dyDescent="0.25">
      <c r="A30" s="7"/>
      <c r="B30" s="45" t="s">
        <v>49</v>
      </c>
      <c r="C30" s="45"/>
      <c r="D30" s="45"/>
      <c r="E30" s="45"/>
      <c r="F30" s="21"/>
    </row>
    <row r="31" spans="1:6" ht="15" x14ac:dyDescent="0.25">
      <c r="A31" s="4" t="s">
        <v>50</v>
      </c>
      <c r="B31" s="5" t="s">
        <v>94</v>
      </c>
      <c r="C31" s="34" t="s">
        <v>51</v>
      </c>
      <c r="D31" s="15">
        <f>MAX(0,(D15-D29))</f>
        <v>0</v>
      </c>
      <c r="E31" s="4" t="s">
        <v>5</v>
      </c>
      <c r="F31" s="21"/>
    </row>
    <row r="32" spans="1:6" ht="15" x14ac:dyDescent="0.25">
      <c r="A32" s="8"/>
      <c r="B32" s="45" t="s">
        <v>107</v>
      </c>
      <c r="C32" s="45"/>
      <c r="D32" s="45"/>
      <c r="E32" s="45"/>
      <c r="F32" s="21"/>
    </row>
    <row r="33" spans="1:6" ht="15" x14ac:dyDescent="0.25">
      <c r="A33" s="4" t="s">
        <v>52</v>
      </c>
      <c r="B33" s="5" t="s">
        <v>95</v>
      </c>
      <c r="C33" s="34" t="s">
        <v>53</v>
      </c>
      <c r="D33" s="15">
        <f>MAX(0,(D24+D31+D26))</f>
        <v>0</v>
      </c>
      <c r="E33" s="4" t="s">
        <v>5</v>
      </c>
      <c r="F33" s="21"/>
    </row>
    <row r="34" spans="1:6" ht="15" x14ac:dyDescent="0.25">
      <c r="A34" s="8"/>
      <c r="B34" s="45" t="s">
        <v>54</v>
      </c>
      <c r="C34" s="45"/>
      <c r="D34" s="45"/>
      <c r="E34" s="45"/>
      <c r="F34" s="21"/>
    </row>
    <row r="35" spans="1:6" ht="15" x14ac:dyDescent="0.25">
      <c r="A35" s="4" t="s">
        <v>55</v>
      </c>
      <c r="B35" s="5" t="s">
        <v>56</v>
      </c>
      <c r="C35" s="34" t="s">
        <v>57</v>
      </c>
      <c r="D35" s="15">
        <f>MAX(0,(D21+D33))</f>
        <v>0</v>
      </c>
      <c r="E35" s="4" t="s">
        <v>5</v>
      </c>
      <c r="F35" s="21"/>
    </row>
    <row r="36" spans="1:6" ht="15.75" thickBot="1" x14ac:dyDescent="0.3">
      <c r="A36" s="8"/>
      <c r="B36" s="45" t="s">
        <v>58</v>
      </c>
      <c r="C36" s="45"/>
      <c r="D36" s="45"/>
      <c r="E36" s="45"/>
      <c r="F36" s="21"/>
    </row>
    <row r="37" spans="1:6" x14ac:dyDescent="0.2">
      <c r="A37" s="41"/>
      <c r="B37" s="26"/>
      <c r="C37" s="38"/>
      <c r="D37" s="25"/>
      <c r="E37" s="24"/>
    </row>
  </sheetData>
  <sheetProtection algorithmName="SHA-512" hashValue="XJ5STT2U6/iZHfY7a4I2JogQFzAPEmCqlAGa9MzRYFMuRJyUcUw5ahzTjGic7IxIXkaJCwupxEPI/yLU75wh7A==" saltValue="YdAYkMB7FyvtC3Xh/QyxlA==" spinCount="100000" sheet="1" objects="1" scenarios="1"/>
  <mergeCells count="19">
    <mergeCell ref="A1:E1"/>
    <mergeCell ref="B7:E7"/>
    <mergeCell ref="A8:E8"/>
    <mergeCell ref="A13:E13"/>
    <mergeCell ref="A3:E3"/>
    <mergeCell ref="B12:E12"/>
    <mergeCell ref="B22:E22"/>
    <mergeCell ref="C18:D18"/>
    <mergeCell ref="C19:D19"/>
    <mergeCell ref="C14:D14"/>
    <mergeCell ref="A23:E23"/>
    <mergeCell ref="A17:E17"/>
    <mergeCell ref="B36:E36"/>
    <mergeCell ref="B25:E25"/>
    <mergeCell ref="B27:E27"/>
    <mergeCell ref="B30:E30"/>
    <mergeCell ref="B32:E32"/>
    <mergeCell ref="B34:E34"/>
    <mergeCell ref="C28:D28"/>
  </mergeCells>
  <pageMargins left="0.7" right="0.7" top="0.75" bottom="0.75" header="0.3" footer="0.3"/>
  <pageSetup scale="85" orientation="portrait" r:id="rId1"/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6F63FA-3A35-4530-B137-DC08BD79D86F}">
          <x14:formula1>
            <xm:f>'LU Category Lookup'!$A$2:$A$31</xm:f>
          </x14:formula1>
          <xm:sqref>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9F65-A6CF-41DF-BFC2-7385BF06FB75}">
  <dimension ref="A1:F11"/>
  <sheetViews>
    <sheetView showRuler="0" zoomScaleNormal="100" workbookViewId="0">
      <selection activeCell="D4" sqref="D4"/>
    </sheetView>
  </sheetViews>
  <sheetFormatPr defaultRowHeight="12.75" x14ac:dyDescent="0.2"/>
  <cols>
    <col min="1" max="1" width="3.42578125" style="42" bestFit="1" customWidth="1"/>
    <col min="2" max="2" width="86" style="2" customWidth="1"/>
    <col min="3" max="3" width="3.85546875" style="39" bestFit="1" customWidth="1"/>
    <col min="4" max="4" width="16.28515625" style="12" customWidth="1"/>
    <col min="5" max="5" width="3.42578125" bestFit="1" customWidth="1"/>
  </cols>
  <sheetData>
    <row r="1" spans="1:6" ht="18.75" x14ac:dyDescent="0.3">
      <c r="A1" s="51" t="s">
        <v>109</v>
      </c>
      <c r="B1" s="51"/>
      <c r="C1" s="51"/>
      <c r="D1" s="51"/>
      <c r="E1" s="51"/>
    </row>
    <row r="2" spans="1:6" ht="18.75" x14ac:dyDescent="0.3">
      <c r="A2" s="13"/>
      <c r="B2" s="18"/>
      <c r="C2" s="32"/>
      <c r="D2" s="18"/>
      <c r="E2" s="18"/>
    </row>
    <row r="3" spans="1:6" ht="19.5" thickBot="1" x14ac:dyDescent="0.35">
      <c r="A3" s="50" t="s">
        <v>96</v>
      </c>
      <c r="B3" s="50"/>
      <c r="C3" s="50"/>
      <c r="D3" s="50"/>
      <c r="E3" s="50"/>
    </row>
    <row r="4" spans="1:6" ht="15.75" thickBot="1" x14ac:dyDescent="0.3">
      <c r="A4" s="4"/>
      <c r="B4" s="54" t="s">
        <v>101</v>
      </c>
      <c r="C4" s="55"/>
      <c r="D4" s="29"/>
      <c r="E4" s="56" t="s">
        <v>5</v>
      </c>
    </row>
    <row r="5" spans="1:6" ht="15" x14ac:dyDescent="0.25">
      <c r="A5" s="4"/>
      <c r="B5" s="43" t="s">
        <v>102</v>
      </c>
      <c r="C5" s="44"/>
      <c r="D5" s="57"/>
      <c r="E5" s="6"/>
      <c r="F5" s="21"/>
    </row>
    <row r="6" spans="1:6" ht="18.75" x14ac:dyDescent="0.3">
      <c r="A6" s="50" t="s">
        <v>97</v>
      </c>
      <c r="B6" s="50"/>
      <c r="C6" s="50"/>
      <c r="D6" s="50"/>
      <c r="E6" s="50"/>
      <c r="F6" s="21"/>
    </row>
    <row r="7" spans="1:6" ht="15" x14ac:dyDescent="0.25">
      <c r="A7" s="4"/>
      <c r="B7" s="58" t="s">
        <v>100</v>
      </c>
      <c r="C7" s="59"/>
      <c r="D7" s="60">
        <f>((ROUND(D4,2))*43560)*0.3</f>
        <v>0</v>
      </c>
      <c r="E7" s="61"/>
    </row>
    <row r="8" spans="1:6" x14ac:dyDescent="0.2">
      <c r="A8" s="40"/>
      <c r="B8" s="62" t="s">
        <v>103</v>
      </c>
      <c r="C8" s="62"/>
      <c r="D8" s="62"/>
      <c r="E8" s="62"/>
      <c r="F8" s="21"/>
    </row>
    <row r="9" spans="1:6" ht="15" x14ac:dyDescent="0.25">
      <c r="A9" s="4"/>
      <c r="B9" s="58" t="s">
        <v>98</v>
      </c>
      <c r="C9" s="59"/>
      <c r="D9" s="60">
        <f>((ROUND(D4,2))*43560)*0.36</f>
        <v>0</v>
      </c>
      <c r="E9" s="63"/>
      <c r="F9" s="21"/>
    </row>
    <row r="10" spans="1:6" ht="15.75" thickBot="1" x14ac:dyDescent="0.3">
      <c r="A10" s="7"/>
      <c r="B10" s="62" t="s">
        <v>99</v>
      </c>
      <c r="C10" s="62"/>
      <c r="D10" s="62"/>
      <c r="E10" s="62"/>
      <c r="F10" s="21"/>
    </row>
    <row r="11" spans="1:6" x14ac:dyDescent="0.2">
      <c r="A11" s="41"/>
      <c r="B11" s="26"/>
      <c r="C11" s="38"/>
      <c r="D11" s="25"/>
      <c r="E11" s="24"/>
    </row>
  </sheetData>
  <sheetProtection algorithmName="SHA-512" hashValue="YlBxjzA/3gQm1eYpejMslYWb+gZsFaKK6JBkp6j+rq9xU2Iwy5bGiQf1ao+YiBRSh1dwZUxzxvzwcKoF1Z2Ivg==" saltValue="vf0uXnm5NZeIalksSMe1gg==" spinCount="100000" sheet="1" objects="1" scenarios="1"/>
  <mergeCells count="6">
    <mergeCell ref="B4:C4"/>
    <mergeCell ref="B8:E8"/>
    <mergeCell ref="B10:E10"/>
    <mergeCell ref="A6:E6"/>
    <mergeCell ref="A1:E1"/>
    <mergeCell ref="A3:E3"/>
  </mergeCells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5D8D-38AA-4E33-9F2C-A7F4CA1A2BA3}">
  <dimension ref="A1:G12"/>
  <sheetViews>
    <sheetView workbookViewId="0">
      <selection activeCell="A12" sqref="A12"/>
    </sheetView>
  </sheetViews>
  <sheetFormatPr defaultRowHeight="12.75" x14ac:dyDescent="0.2"/>
  <cols>
    <col min="1" max="1" width="48.28515625" bestFit="1" customWidth="1"/>
    <col min="2" max="2" width="11" bestFit="1" customWidth="1"/>
    <col min="3" max="3" width="17.42578125" bestFit="1" customWidth="1"/>
    <col min="4" max="4" width="11.28515625" bestFit="1" customWidth="1"/>
    <col min="5" max="5" width="18.85546875" bestFit="1" customWidth="1"/>
    <col min="6" max="6" width="19.5703125" bestFit="1" customWidth="1"/>
    <col min="7" max="7" width="11.85546875" bestFit="1" customWidth="1"/>
  </cols>
  <sheetData>
    <row r="1" spans="1:7" x14ac:dyDescent="0.2">
      <c r="A1" s="1" t="s">
        <v>59</v>
      </c>
      <c r="B1" s="1" t="s">
        <v>60</v>
      </c>
      <c r="C1" s="1" t="s">
        <v>61</v>
      </c>
      <c r="D1" s="1" t="s">
        <v>80</v>
      </c>
      <c r="E1" s="1" t="s">
        <v>81</v>
      </c>
      <c r="F1" s="1" t="s">
        <v>83</v>
      </c>
      <c r="G1" s="1" t="s">
        <v>84</v>
      </c>
    </row>
    <row r="2" spans="1:7" x14ac:dyDescent="0.2">
      <c r="A2" s="1" t="s">
        <v>62</v>
      </c>
      <c r="B2" s="1" t="s">
        <v>63</v>
      </c>
      <c r="C2">
        <v>20</v>
      </c>
      <c r="D2">
        <v>0.2</v>
      </c>
      <c r="E2" s="27" t="s">
        <v>82</v>
      </c>
      <c r="F2">
        <v>1</v>
      </c>
      <c r="G2">
        <v>0</v>
      </c>
    </row>
    <row r="3" spans="1:7" x14ac:dyDescent="0.2">
      <c r="A3" s="1" t="s">
        <v>64</v>
      </c>
      <c r="B3" s="1" t="s">
        <v>65</v>
      </c>
      <c r="C3">
        <v>20</v>
      </c>
      <c r="D3">
        <v>0.2</v>
      </c>
      <c r="E3" s="27" t="s">
        <v>82</v>
      </c>
      <c r="F3">
        <v>1</v>
      </c>
      <c r="G3">
        <v>0</v>
      </c>
    </row>
    <row r="4" spans="1:7" x14ac:dyDescent="0.2">
      <c r="A4" s="1" t="s">
        <v>17</v>
      </c>
      <c r="B4" s="1" t="s">
        <v>66</v>
      </c>
      <c r="C4">
        <v>15</v>
      </c>
      <c r="D4">
        <v>0.15</v>
      </c>
      <c r="E4" s="27" t="s">
        <v>82</v>
      </c>
      <c r="F4">
        <v>1</v>
      </c>
      <c r="G4">
        <v>0</v>
      </c>
    </row>
    <row r="5" spans="1:7" x14ac:dyDescent="0.2">
      <c r="A5" s="1" t="s">
        <v>67</v>
      </c>
      <c r="B5" s="1" t="s">
        <v>68</v>
      </c>
      <c r="C5">
        <v>15</v>
      </c>
      <c r="D5">
        <v>0.15</v>
      </c>
      <c r="E5" s="27" t="s">
        <v>82</v>
      </c>
      <c r="F5">
        <v>1</v>
      </c>
      <c r="G5">
        <v>0</v>
      </c>
    </row>
    <row r="6" spans="1:7" x14ac:dyDescent="0.2">
      <c r="A6" s="1" t="s">
        <v>69</v>
      </c>
      <c r="B6" s="1" t="s">
        <v>70</v>
      </c>
      <c r="C6">
        <v>15</v>
      </c>
      <c r="D6">
        <v>0.15</v>
      </c>
      <c r="E6" s="27" t="s">
        <v>82</v>
      </c>
      <c r="F6">
        <v>1</v>
      </c>
      <c r="G6">
        <v>0</v>
      </c>
    </row>
    <row r="7" spans="1:7" x14ac:dyDescent="0.2">
      <c r="A7" s="1" t="s">
        <v>86</v>
      </c>
      <c r="B7" s="1" t="s">
        <v>78</v>
      </c>
      <c r="C7">
        <v>0</v>
      </c>
      <c r="D7">
        <v>0</v>
      </c>
      <c r="E7" s="27" t="s">
        <v>88</v>
      </c>
      <c r="F7">
        <v>0.25</v>
      </c>
      <c r="G7">
        <v>0.5</v>
      </c>
    </row>
    <row r="8" spans="1:7" x14ac:dyDescent="0.2">
      <c r="A8" s="1" t="s">
        <v>71</v>
      </c>
      <c r="B8" s="1" t="s">
        <v>72</v>
      </c>
      <c r="C8">
        <v>15</v>
      </c>
      <c r="D8">
        <v>0.15</v>
      </c>
      <c r="E8" s="27" t="s">
        <v>82</v>
      </c>
      <c r="F8">
        <v>1</v>
      </c>
      <c r="G8">
        <v>0</v>
      </c>
    </row>
    <row r="9" spans="1:7" x14ac:dyDescent="0.2">
      <c r="A9" s="1" t="s">
        <v>76</v>
      </c>
      <c r="B9" s="1" t="s">
        <v>75</v>
      </c>
      <c r="C9">
        <v>0</v>
      </c>
      <c r="D9">
        <v>0</v>
      </c>
      <c r="E9" s="27" t="s">
        <v>88</v>
      </c>
      <c r="F9">
        <v>0.25</v>
      </c>
      <c r="G9">
        <v>0.5</v>
      </c>
    </row>
    <row r="10" spans="1:7" x14ac:dyDescent="0.2">
      <c r="A10" s="1" t="s">
        <v>85</v>
      </c>
      <c r="B10" s="1" t="s">
        <v>77</v>
      </c>
      <c r="C10">
        <v>0</v>
      </c>
      <c r="D10">
        <v>0</v>
      </c>
      <c r="E10" s="27" t="s">
        <v>88</v>
      </c>
      <c r="F10">
        <v>0.25</v>
      </c>
      <c r="G10">
        <v>0.5</v>
      </c>
    </row>
    <row r="11" spans="1:7" x14ac:dyDescent="0.2">
      <c r="A11" s="1" t="s">
        <v>93</v>
      </c>
      <c r="B11" s="1" t="s">
        <v>91</v>
      </c>
      <c r="C11">
        <v>0</v>
      </c>
      <c r="D11">
        <v>0</v>
      </c>
      <c r="E11" s="27" t="s">
        <v>82</v>
      </c>
      <c r="F11">
        <v>1</v>
      </c>
      <c r="G11">
        <v>0</v>
      </c>
    </row>
    <row r="12" spans="1:7" x14ac:dyDescent="0.2">
      <c r="A12" s="1" t="s">
        <v>104</v>
      </c>
      <c r="B12" s="1" t="s">
        <v>105</v>
      </c>
      <c r="C12">
        <v>0</v>
      </c>
      <c r="D12">
        <v>0</v>
      </c>
      <c r="E12" s="27" t="s">
        <v>82</v>
      </c>
      <c r="F12">
        <v>1</v>
      </c>
      <c r="G12">
        <v>0</v>
      </c>
    </row>
  </sheetData>
  <sheetProtection algorithmName="SHA-512" hashValue="RfJZs2dkVrGG+KBgJVd3Yh3I3Iz45xunhnP9NXEoX4CZAA5r/kDNw5707KZpSqbFM4zZqNcKeK61fRIEpsV//w==" saltValue="jEUiUC0BkqWLBUYTzA1mxg==" spinCount="100000" sheet="1" objects="1" scenarios="1"/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DCEA-EA6E-496C-B992-52B679AF319F}">
  <dimension ref="A1:A3"/>
  <sheetViews>
    <sheetView workbookViewId="0">
      <selection activeCell="C7" sqref="C7"/>
    </sheetView>
  </sheetViews>
  <sheetFormatPr defaultRowHeight="12.75" x14ac:dyDescent="0.2"/>
  <cols>
    <col min="1" max="1" width="11.85546875" bestFit="1" customWidth="1"/>
  </cols>
  <sheetData>
    <row r="1" spans="1:1" x14ac:dyDescent="0.2">
      <c r="A1" s="1" t="s">
        <v>73</v>
      </c>
    </row>
    <row r="2" spans="1:1" x14ac:dyDescent="0.2">
      <c r="A2" s="1" t="s">
        <v>74</v>
      </c>
    </row>
    <row r="3" spans="1:1" x14ac:dyDescent="0.2">
      <c r="A3" s="1" t="s">
        <v>1</v>
      </c>
    </row>
  </sheetData>
  <sheetProtection algorithmName="SHA-512" hashValue="k7CI91SlxzsN9ijAPDx+6BhLnHt0/vE4hEsbWccnN93kcAWdympZqcig/NS4zju29L9Z6IkAtWVbQ8CQpyClUA==" saltValue="kpYcOTp5LvAQUZkT42cd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36123AB1F144F827B3C5959C959AC" ma:contentTypeVersion="3" ma:contentTypeDescription="Create a new document." ma:contentTypeScope="" ma:versionID="e187aa05f1bcfc30bd9485a9e581de76">
  <xsd:schema xmlns:xsd="http://www.w3.org/2001/XMLSchema" xmlns:xs="http://www.w3.org/2001/XMLSchema" xmlns:p="http://schemas.microsoft.com/office/2006/metadata/properties" xmlns:ns2="d72c58f0-7143-4a3f-82ee-b0b54984aef1" targetNamespace="http://schemas.microsoft.com/office/2006/metadata/properties" ma:root="true" ma:fieldsID="1d0b195ace3c61cf47664bbfc47143f5" ns2:_="">
    <xsd:import namespace="d72c58f0-7143-4a3f-82ee-b0b54984ae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c58f0-7143-4a3f-82ee-b0b54984ae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32A20D-5406-447F-9F65-77F68F545D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C18A7-6C2E-48AD-B0DF-586E918D8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2c58f0-7143-4a3f-82ee-b0b54984ae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7FC0E0-D405-4EA3-9899-65DFD8DF5007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d72c58f0-7143-4a3f-82ee-b0b54984aef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Directions for Use</vt:lpstr>
      <vt:lpstr>FC Worksheet</vt:lpstr>
      <vt:lpstr>Payment In Lieu</vt:lpstr>
      <vt:lpstr>LU Category Lookup</vt:lpstr>
      <vt:lpstr>Solar Lookup</vt:lpstr>
      <vt:lpstr>'FC Worksheet'!Print_Area</vt:lpstr>
      <vt:lpstr>'Payment In Lieu'!Print_Area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Eckard, Debra S.</dc:creator>
  <cp:keywords/>
  <dc:description/>
  <cp:lastModifiedBy>Jenkins, Meghan</cp:lastModifiedBy>
  <cp:revision/>
  <dcterms:created xsi:type="dcterms:W3CDTF">2004-10-20T20:51:10Z</dcterms:created>
  <dcterms:modified xsi:type="dcterms:W3CDTF">2026-09-10T13:10:05Z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0x01010079F36123AB1F144F827B3C5959C959AC</vt:lpwstr>
  </property>
</Properties>
</file>